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always"/>
  <bookViews>
    <workbookView xWindow="0" yWindow="120" windowWidth="20490" windowHeight="7665" tabRatio="590"/>
  </bookViews>
  <sheets>
    <sheet name="审核表" sheetId="2" r:id="rId1"/>
    <sheet name="分配表含总和" sheetId="4" r:id="rId2"/>
  </sheets>
  <calcPr calcId="145621"/>
</workbook>
</file>

<file path=xl/calcChain.xml><?xml version="1.0" encoding="utf-8"?>
<calcChain xmlns="http://schemas.openxmlformats.org/spreadsheetml/2006/main">
  <c r="J31" i="4" l="1"/>
  <c r="L31" i="4" l="1"/>
  <c r="I7" i="4" l="1"/>
  <c r="K7" i="4"/>
  <c r="J7" i="4"/>
  <c r="K31" i="4"/>
  <c r="K9" i="4"/>
  <c r="K10" i="4"/>
  <c r="K11" i="4"/>
  <c r="K12" i="4"/>
  <c r="K13" i="4"/>
  <c r="K14" i="4"/>
  <c r="K15" i="4"/>
  <c r="K16" i="4"/>
  <c r="K17" i="4"/>
  <c r="K18" i="4"/>
  <c r="K19" i="4"/>
  <c r="K20" i="4"/>
  <c r="K21" i="4"/>
  <c r="K22" i="4"/>
  <c r="K23" i="4"/>
  <c r="K24" i="4"/>
  <c r="K25" i="4"/>
  <c r="K26" i="4"/>
  <c r="K27" i="4"/>
  <c r="K28" i="4"/>
  <c r="K29" i="4"/>
  <c r="K30" i="4"/>
  <c r="J9" i="4"/>
  <c r="J10" i="4"/>
  <c r="J11" i="4"/>
  <c r="J12" i="4"/>
  <c r="J13" i="4"/>
  <c r="J14" i="4"/>
  <c r="J15" i="4"/>
  <c r="J16" i="4"/>
  <c r="J17" i="4"/>
  <c r="J18" i="4"/>
  <c r="J19" i="4"/>
  <c r="J20" i="4"/>
  <c r="J21" i="4"/>
  <c r="J22" i="4"/>
  <c r="J23" i="4"/>
  <c r="J24" i="4"/>
  <c r="J25" i="4"/>
  <c r="J26" i="4"/>
  <c r="J27" i="4"/>
  <c r="J28" i="4"/>
  <c r="J29" i="4"/>
  <c r="J30" i="4"/>
  <c r="K8" i="4"/>
  <c r="J8" i="4"/>
  <c r="H6" i="4"/>
  <c r="E31" i="4" l="1"/>
  <c r="E8" i="4"/>
  <c r="E9" i="4"/>
  <c r="E10" i="4"/>
  <c r="E11" i="4"/>
  <c r="E12" i="4"/>
  <c r="E13" i="4"/>
  <c r="E14" i="4"/>
  <c r="E15" i="4"/>
  <c r="E16" i="4"/>
  <c r="E17" i="4"/>
  <c r="E18" i="4"/>
  <c r="E19" i="4"/>
  <c r="E20" i="4"/>
  <c r="E21" i="4"/>
  <c r="E22" i="4"/>
  <c r="E23" i="4"/>
  <c r="E24" i="4"/>
  <c r="E25" i="4"/>
  <c r="E26" i="4"/>
  <c r="E27" i="4"/>
  <c r="E28" i="4"/>
  <c r="E29" i="4"/>
  <c r="E30" i="4"/>
  <c r="E7" i="4"/>
  <c r="E6" i="4" l="1"/>
  <c r="G8" i="4"/>
  <c r="G9" i="4"/>
  <c r="G10" i="4"/>
  <c r="G11" i="4"/>
  <c r="G12" i="4"/>
  <c r="G13" i="4"/>
  <c r="G14" i="4"/>
  <c r="G15" i="4"/>
  <c r="G16" i="4"/>
  <c r="G17" i="4"/>
  <c r="G18" i="4"/>
  <c r="G19" i="4"/>
  <c r="G20" i="4"/>
  <c r="G21" i="4"/>
  <c r="G22" i="4"/>
  <c r="G23" i="4"/>
  <c r="G24" i="4"/>
  <c r="G25" i="4"/>
  <c r="G26" i="4"/>
  <c r="G27" i="4"/>
  <c r="G28" i="4"/>
  <c r="G29" i="4"/>
  <c r="G30" i="4"/>
  <c r="G7" i="4"/>
  <c r="I31" i="4" l="1"/>
  <c r="I30" i="4"/>
  <c r="F30" i="4"/>
  <c r="D30" i="4"/>
  <c r="I29" i="4"/>
  <c r="F29" i="4"/>
  <c r="D29" i="4"/>
  <c r="F28" i="4"/>
  <c r="D28" i="4"/>
  <c r="I27" i="4"/>
  <c r="F27" i="4"/>
  <c r="D27" i="4"/>
  <c r="I26" i="4"/>
  <c r="F26" i="4"/>
  <c r="D26" i="4"/>
  <c r="I25" i="4"/>
  <c r="F25" i="4"/>
  <c r="D25" i="4"/>
  <c r="I24" i="4"/>
  <c r="F24" i="4"/>
  <c r="D24" i="4"/>
  <c r="I23" i="4"/>
  <c r="F23" i="4"/>
  <c r="D23" i="4"/>
  <c r="I22" i="4"/>
  <c r="F22" i="4"/>
  <c r="D22" i="4"/>
  <c r="I21" i="4"/>
  <c r="F21" i="4"/>
  <c r="D21" i="4"/>
  <c r="F20" i="4"/>
  <c r="D20" i="4"/>
  <c r="I19" i="4"/>
  <c r="F19" i="4"/>
  <c r="D19" i="4"/>
  <c r="I18" i="4"/>
  <c r="F18" i="4"/>
  <c r="D18" i="4"/>
  <c r="I17" i="4"/>
  <c r="F17" i="4"/>
  <c r="D17" i="4"/>
  <c r="I16" i="4"/>
  <c r="F16" i="4"/>
  <c r="D16" i="4"/>
  <c r="I15" i="4"/>
  <c r="F15" i="4"/>
  <c r="D15" i="4"/>
  <c r="I14" i="4"/>
  <c r="F14" i="4"/>
  <c r="D14" i="4"/>
  <c r="I13" i="4"/>
  <c r="F13" i="4"/>
  <c r="D13" i="4"/>
  <c r="I12" i="4"/>
  <c r="F12" i="4"/>
  <c r="D12" i="4"/>
  <c r="I11" i="4"/>
  <c r="F11" i="4"/>
  <c r="D11" i="4"/>
  <c r="I10" i="4"/>
  <c r="F10" i="4"/>
  <c r="D10" i="4"/>
  <c r="I9" i="4"/>
  <c r="F9" i="4"/>
  <c r="D9" i="4"/>
  <c r="F8" i="4"/>
  <c r="D8" i="4"/>
  <c r="K6" i="4"/>
  <c r="F7" i="4"/>
  <c r="D7" i="4"/>
  <c r="G6" i="4"/>
  <c r="C6" i="4"/>
  <c r="B6" i="4"/>
  <c r="D6" i="4" s="1"/>
  <c r="I20" i="4" l="1"/>
  <c r="J6" i="4"/>
  <c r="I28" i="4"/>
  <c r="I8" i="4"/>
  <c r="F6" i="4"/>
  <c r="I6" i="4" l="1"/>
  <c r="L6" i="4" s="1"/>
</calcChain>
</file>

<file path=xl/sharedStrings.xml><?xml version="1.0" encoding="utf-8"?>
<sst xmlns="http://schemas.openxmlformats.org/spreadsheetml/2006/main" count="55" uniqueCount="55">
  <si>
    <r>
      <t>安 溪 县 金 谷 镇</t>
    </r>
    <r>
      <rPr>
        <b/>
        <u/>
        <sz val="16"/>
        <rFont val="宋体"/>
        <family val="3"/>
        <charset val="134"/>
      </rPr>
      <t xml:space="preserve">       </t>
    </r>
    <r>
      <rPr>
        <b/>
        <sz val="16"/>
        <rFont val="宋体"/>
        <family val="3"/>
        <charset val="134"/>
      </rPr>
      <t>村委会</t>
    </r>
  </si>
  <si>
    <t>林权单位申请意见</t>
  </si>
  <si>
    <r>
      <t xml:space="preserve">  </t>
    </r>
    <r>
      <rPr>
        <u/>
        <sz val="14"/>
        <rFont val="宋体"/>
        <family val="3"/>
        <charset val="134"/>
      </rPr>
      <t xml:space="preserve">            </t>
    </r>
    <r>
      <rPr>
        <sz val="16"/>
        <rFont val="宋体"/>
        <family val="3"/>
        <charset val="134"/>
      </rPr>
      <t>村委会</t>
    </r>
    <r>
      <rPr>
        <sz val="14"/>
        <rFont val="宋体"/>
        <family val="3"/>
        <charset val="134"/>
      </rPr>
      <t xml:space="preserve">（盖章）   </t>
    </r>
  </si>
  <si>
    <r>
      <t xml:space="preserve">            </t>
    </r>
    <r>
      <rPr>
        <sz val="14"/>
        <rFont val="宋体"/>
        <family val="3"/>
        <charset val="134"/>
      </rPr>
      <t>年</t>
    </r>
    <r>
      <rPr>
        <u/>
        <sz val="14"/>
        <rFont val="宋体"/>
        <family val="3"/>
        <charset val="134"/>
      </rPr>
      <t xml:space="preserve">    </t>
    </r>
    <r>
      <rPr>
        <sz val="14"/>
        <rFont val="宋体"/>
        <family val="3"/>
        <charset val="134"/>
      </rPr>
      <t>月</t>
    </r>
    <r>
      <rPr>
        <u/>
        <sz val="14"/>
        <rFont val="宋体"/>
        <family val="3"/>
        <charset val="134"/>
      </rPr>
      <t xml:space="preserve">    </t>
    </r>
    <r>
      <rPr>
        <sz val="14"/>
        <rFont val="宋体"/>
        <family val="3"/>
        <charset val="134"/>
      </rPr>
      <t>日</t>
    </r>
  </si>
  <si>
    <t>镇政府审核意见</t>
  </si>
  <si>
    <t xml:space="preserve">金谷林业站（盖章）                  金谷镇财政所（盖章） </t>
  </si>
  <si>
    <t xml:space="preserve">        年   月   日                       年   月   日</t>
  </si>
  <si>
    <t>该表一式三份，林权单位和林业站、财政所各一份</t>
  </si>
  <si>
    <t xml:space="preserve">                                                         单位：亩、元</t>
  </si>
  <si>
    <t>单 位</t>
  </si>
  <si>
    <t>森林生态效益补偿金</t>
  </si>
  <si>
    <t>天然林停伐管护补助金</t>
  </si>
  <si>
    <t>乔木林和其他林面积</t>
  </si>
  <si>
    <t>经济林、竹林面积</t>
  </si>
  <si>
    <t>生态林面积合计</t>
  </si>
  <si>
    <t>生态林资金总额</t>
  </si>
  <si>
    <t>其中林权所有者补偿资金</t>
  </si>
  <si>
    <t>其中村集体监管费</t>
  </si>
  <si>
    <t>补偿面积</t>
  </si>
  <si>
    <t>天然林资金总额</t>
  </si>
  <si>
    <t>村集体监管费</t>
  </si>
  <si>
    <t>合计</t>
  </si>
  <si>
    <t>金谷</t>
  </si>
  <si>
    <t>金东</t>
  </si>
  <si>
    <t>金山</t>
  </si>
  <si>
    <t>汤内</t>
  </si>
  <si>
    <t>华芸</t>
  </si>
  <si>
    <t>尚芸</t>
  </si>
  <si>
    <t>芸美</t>
  </si>
  <si>
    <t>景坑</t>
  </si>
  <si>
    <t>河山</t>
  </si>
  <si>
    <t>河美</t>
  </si>
  <si>
    <t>美洋</t>
  </si>
  <si>
    <t>深洋</t>
  </si>
  <si>
    <t>洋中</t>
  </si>
  <si>
    <t>东洋</t>
  </si>
  <si>
    <t>溪榜</t>
  </si>
  <si>
    <t>元口</t>
  </si>
  <si>
    <t>三元</t>
  </si>
  <si>
    <t>洋内</t>
  </si>
  <si>
    <t>丽山</t>
  </si>
  <si>
    <t>中都</t>
  </si>
  <si>
    <t>渊兜</t>
  </si>
  <si>
    <t>田头</t>
  </si>
  <si>
    <t>山岭</t>
  </si>
  <si>
    <t>大演</t>
  </si>
  <si>
    <t>金谷镇政府</t>
  </si>
  <si>
    <t xml:space="preserve">    经审核，原则上同意该村“补偿性支出使用方案”。请该村组织实施。</t>
    <phoneticPr fontId="11" type="noConversion"/>
  </si>
  <si>
    <t>总补偿金</t>
    <phoneticPr fontId="11" type="noConversion"/>
  </si>
  <si>
    <t>林权所有者补偿资金</t>
    <phoneticPr fontId="23" type="noConversion"/>
  </si>
  <si>
    <t>林权所有者总补偿资金</t>
    <phoneticPr fontId="23" type="noConversion"/>
  </si>
  <si>
    <t>2022年金谷镇各村森林生态、天然林补偿资金分配表</t>
    <phoneticPr fontId="11" type="noConversion"/>
  </si>
  <si>
    <t>注：镇政府统筹含东甲场1711.5亩天然林补助金31340.98、公益林不尽额7.7元、公益林直接管护费162270.7及天然林直接管护费124348.66元,总计317968.1元。</t>
    <phoneticPr fontId="11" type="noConversion"/>
  </si>
  <si>
    <t>2022年森林生态、天然商品林停伐补偿补助资金支出使用方案审核表</t>
    <phoneticPr fontId="11" type="noConversion"/>
  </si>
  <si>
    <r>
      <t xml:space="preserve"> </t>
    </r>
    <r>
      <rPr>
        <sz val="14"/>
        <rFont val="宋体"/>
        <family val="3"/>
        <charset val="134"/>
      </rPr>
      <t xml:space="preserve">   </t>
    </r>
    <r>
      <rPr>
        <sz val="14"/>
        <rFont val="仿宋"/>
        <family val="3"/>
        <charset val="134"/>
      </rPr>
      <t>根据《福建省财政厅、福建省林业厅关于印发福建省省级以上财政林业专项资金管理办法的通知》（（闽财资环〔</t>
    </r>
    <r>
      <rPr>
        <sz val="14"/>
        <rFont val="宋体"/>
        <family val="3"/>
        <charset val="134"/>
      </rPr>
      <t>2021</t>
    </r>
    <r>
      <rPr>
        <sz val="14"/>
        <rFont val="仿宋"/>
        <family val="3"/>
        <charset val="134"/>
      </rPr>
      <t>〕</t>
    </r>
    <r>
      <rPr>
        <sz val="14"/>
        <rFont val="宋体"/>
        <family val="3"/>
        <charset val="134"/>
      </rPr>
      <t>17</t>
    </r>
    <r>
      <rPr>
        <sz val="14"/>
        <rFont val="仿宋"/>
        <family val="3"/>
        <charset val="134"/>
      </rPr>
      <t>号））规定和有关文件精神，现将我村按照《村民组织法》程序经村民代表通过的“森林生态、天然林补偿补助资金支出使用方案”呈上（附后）。
   森林生态补偿面积</t>
    </r>
    <r>
      <rPr>
        <u/>
        <sz val="14"/>
        <rFont val="仿宋"/>
        <family val="3"/>
        <charset val="134"/>
      </rPr>
      <t xml:space="preserve">      </t>
    </r>
    <r>
      <rPr>
        <sz val="14"/>
        <rFont val="仿宋"/>
        <family val="3"/>
        <charset val="134"/>
      </rPr>
      <t>亩、天然商品林补偿面积</t>
    </r>
    <r>
      <rPr>
        <u/>
        <sz val="14"/>
        <rFont val="仿宋"/>
        <family val="3"/>
        <charset val="134"/>
      </rPr>
      <t xml:space="preserve">      </t>
    </r>
    <r>
      <rPr>
        <sz val="14"/>
        <rFont val="仿宋"/>
        <family val="3"/>
        <charset val="134"/>
      </rPr>
      <t>亩；总林权所有者补偿费</t>
    </r>
    <r>
      <rPr>
        <u/>
        <sz val="14"/>
        <rFont val="仿宋"/>
        <family val="3"/>
        <charset val="134"/>
      </rPr>
      <t xml:space="preserve">      </t>
    </r>
    <r>
      <rPr>
        <sz val="14"/>
        <rFont val="仿宋"/>
        <family val="3"/>
        <charset val="134"/>
      </rPr>
      <t>元，其中生态公益林补偿费</t>
    </r>
    <r>
      <rPr>
        <u/>
        <sz val="14"/>
        <rFont val="仿宋_GB2312"/>
        <charset val="134"/>
      </rPr>
      <t xml:space="preserve">    </t>
    </r>
    <r>
      <rPr>
        <u/>
        <sz val="14"/>
        <rFont val="仿宋"/>
        <family val="3"/>
        <charset val="134"/>
      </rPr>
      <t xml:space="preserve"> </t>
    </r>
    <r>
      <rPr>
        <sz val="14"/>
        <rFont val="仿宋"/>
        <family val="3"/>
        <charset val="134"/>
      </rPr>
      <t>元、天然商品林停伐管护补助金</t>
    </r>
    <r>
      <rPr>
        <u/>
        <sz val="14"/>
        <rFont val="仿宋"/>
        <family val="3"/>
        <charset val="134"/>
      </rPr>
      <t xml:space="preserve">       </t>
    </r>
    <r>
      <rPr>
        <sz val="14"/>
        <rFont val="仿宋"/>
        <family val="3"/>
        <charset val="134"/>
      </rPr>
      <t>元。主要用于：</t>
    </r>
    <r>
      <rPr>
        <sz val="14"/>
        <rFont val="宋体"/>
        <family val="3"/>
        <charset val="134"/>
      </rPr>
      <t xml:space="preserve">                                                                                                                                                  
 1、
                                               请审核。
                                                                                                                                                                                                                                                             </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</si>
</sst>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Red]\(0.00\)"/>
    <numFmt numFmtId="178" formatCode="0.0_);[Red]\(0.0\)"/>
  </numFmts>
  <fonts count="31">
    <font>
      <sz val="12"/>
      <color indexed="8"/>
      <name val="宋体"/>
      <charset val="134"/>
    </font>
    <font>
      <sz val="10"/>
      <color indexed="8"/>
      <name val="宋体"/>
      <family val="3"/>
      <charset val="134"/>
    </font>
    <font>
      <b/>
      <sz val="11"/>
      <color indexed="8"/>
      <name val="仿宋"/>
      <family val="3"/>
      <charset val="134"/>
    </font>
    <font>
      <sz val="12"/>
      <name val="宋体"/>
      <family val="3"/>
      <charset val="134"/>
    </font>
    <font>
      <b/>
      <sz val="16"/>
      <name val="宋体"/>
      <family val="3"/>
      <charset val="134"/>
    </font>
    <font>
      <b/>
      <sz val="14"/>
      <name val="仿宋_GB2312"/>
      <charset val="134"/>
    </font>
    <font>
      <sz val="14"/>
      <name val="仿宋_GB2312"/>
      <charset val="134"/>
    </font>
    <font>
      <sz val="14"/>
      <name val="宋体"/>
      <family val="3"/>
      <charset val="134"/>
    </font>
    <font>
      <u/>
      <sz val="14"/>
      <name val="宋体"/>
      <family val="3"/>
      <charset val="134"/>
    </font>
    <font>
      <b/>
      <u/>
      <sz val="16"/>
      <name val="宋体"/>
      <family val="3"/>
      <charset val="134"/>
    </font>
    <font>
      <sz val="16"/>
      <name val="宋体"/>
      <family val="3"/>
      <charset val="134"/>
    </font>
    <font>
      <sz val="9"/>
      <name val="宋体"/>
      <family val="3"/>
      <charset val="134"/>
    </font>
    <font>
      <sz val="10"/>
      <color theme="1"/>
      <name val="宋体"/>
      <family val="3"/>
      <charset val="134"/>
    </font>
    <font>
      <sz val="10"/>
      <color rgb="FF0070C0"/>
      <name val="宋体"/>
      <family val="3"/>
      <charset val="134"/>
    </font>
    <font>
      <b/>
      <sz val="10"/>
      <color indexed="8"/>
      <name val="宋体"/>
      <family val="3"/>
      <charset val="134"/>
    </font>
    <font>
      <b/>
      <sz val="10"/>
      <color theme="1"/>
      <name val="宋体"/>
      <family val="3"/>
      <charset val="134"/>
    </font>
    <font>
      <sz val="11"/>
      <color theme="1"/>
      <name val="宋体"/>
      <family val="3"/>
      <charset val="134"/>
    </font>
    <font>
      <b/>
      <sz val="10"/>
      <color rgb="FF800080"/>
      <name val="宋体"/>
      <family val="3"/>
      <charset val="134"/>
    </font>
    <font>
      <b/>
      <sz val="18"/>
      <color indexed="8"/>
      <name val="宋体"/>
      <family val="3"/>
      <charset val="134"/>
    </font>
    <font>
      <sz val="11"/>
      <color indexed="8"/>
      <name val="宋体"/>
      <family val="3"/>
      <charset val="134"/>
    </font>
    <font>
      <sz val="14"/>
      <name val="仿宋"/>
      <family val="3"/>
      <charset val="134"/>
    </font>
    <font>
      <u/>
      <sz val="14"/>
      <name val="仿宋"/>
      <family val="3"/>
      <charset val="134"/>
    </font>
    <font>
      <u/>
      <sz val="14"/>
      <name val="仿宋_GB2312"/>
      <charset val="134"/>
    </font>
    <font>
      <sz val="9"/>
      <name val="宋体"/>
      <family val="3"/>
      <charset val="134"/>
    </font>
    <font>
      <sz val="11"/>
      <color rgb="FF0070C0"/>
      <name val="宋体"/>
      <family val="3"/>
      <charset val="134"/>
    </font>
    <font>
      <b/>
      <sz val="12"/>
      <color indexed="8"/>
      <name val="宋体"/>
      <family val="3"/>
      <charset val="134"/>
    </font>
    <font>
      <b/>
      <sz val="10"/>
      <color rgb="FF0070C0"/>
      <name val="宋体"/>
      <family val="3"/>
      <charset val="134"/>
    </font>
    <font>
      <b/>
      <sz val="12"/>
      <color theme="1"/>
      <name val="仿宋"/>
      <family val="3"/>
      <charset val="134"/>
    </font>
    <font>
      <b/>
      <sz val="11"/>
      <color indexed="8"/>
      <name val="宋体"/>
      <family val="3"/>
      <charset val="134"/>
    </font>
    <font>
      <b/>
      <sz val="10"/>
      <color theme="9" tint="-0.499984740745262"/>
      <name val="宋体"/>
      <family val="3"/>
      <charset val="134"/>
    </font>
    <font>
      <b/>
      <sz val="14"/>
      <name val="宋体"/>
      <family val="3"/>
      <charset val="134"/>
    </font>
  </fonts>
  <fills count="2">
    <fill>
      <patternFill patternType="none"/>
    </fill>
    <fill>
      <patternFill patternType="gray125"/>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3" fillId="0" borderId="0" xfId="0" applyFont="1" applyAlignment="1">
      <alignment vertical="center"/>
    </xf>
    <xf numFmtId="0" fontId="6" fillId="0" borderId="9" xfId="0" applyFont="1" applyBorder="1" applyAlignment="1">
      <alignment vertical="top" wrapText="1"/>
    </xf>
    <xf numFmtId="0" fontId="7" fillId="0" borderId="10" xfId="0" applyFont="1" applyBorder="1" applyAlignment="1">
      <alignment horizontal="right" wrapText="1"/>
    </xf>
    <xf numFmtId="0" fontId="8" fillId="0" borderId="11" xfId="0" applyFont="1" applyBorder="1" applyAlignment="1">
      <alignment horizontal="right" vertical="center"/>
    </xf>
    <xf numFmtId="0" fontId="7" fillId="0" borderId="12" xfId="0" applyFont="1" applyBorder="1" applyAlignment="1">
      <alignment horizontal="justify" vertical="center" wrapText="1"/>
    </xf>
    <xf numFmtId="0" fontId="7" fillId="0" borderId="13" xfId="0" applyNumberFormat="1" applyFont="1" applyFill="1" applyBorder="1" applyAlignment="1">
      <alignment horizontal="justify" vertical="justify" wrapText="1"/>
    </xf>
    <xf numFmtId="0" fontId="7" fillId="0" borderId="14" xfId="0" applyNumberFormat="1" applyFont="1" applyFill="1" applyBorder="1" applyAlignment="1">
      <alignment horizontal="justify" vertical="justify" wrapText="1"/>
    </xf>
    <xf numFmtId="176" fontId="12" fillId="0" borderId="2"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12" fillId="0" borderId="2" xfId="0" applyNumberFormat="1" applyFont="1" applyFill="1" applyBorder="1" applyAlignment="1">
      <alignment horizontal="center" vertical="center"/>
    </xf>
    <xf numFmtId="178" fontId="12" fillId="0" borderId="3" xfId="0" applyNumberFormat="1" applyFont="1" applyBorder="1" applyAlignment="1">
      <alignment horizontal="center" vertical="center"/>
    </xf>
    <xf numFmtId="178" fontId="12" fillId="0" borderId="1" xfId="0" applyNumberFormat="1" applyFont="1" applyFill="1" applyBorder="1" applyAlignment="1">
      <alignment horizontal="center" vertical="center"/>
    </xf>
    <xf numFmtId="178" fontId="12" fillId="0" borderId="3" xfId="0" applyNumberFormat="1" applyFont="1" applyFill="1" applyBorder="1" applyAlignment="1">
      <alignment horizontal="center" vertical="center"/>
    </xf>
    <xf numFmtId="178" fontId="13" fillId="0" borderId="6" xfId="0" applyNumberFormat="1" applyFont="1" applyFill="1" applyBorder="1" applyAlignment="1">
      <alignment horizontal="center" vertical="center" wrapText="1"/>
    </xf>
    <xf numFmtId="178" fontId="13" fillId="0" borderId="7" xfId="0" applyNumberFormat="1" applyFont="1" applyFill="1" applyBorder="1" applyAlignment="1">
      <alignment horizontal="center" vertical="center" wrapText="1"/>
    </xf>
    <xf numFmtId="178" fontId="13" fillId="0" borderId="7" xfId="0" applyNumberFormat="1" applyFont="1" applyFill="1" applyBorder="1" applyAlignment="1">
      <alignment horizontal="center" vertical="center"/>
    </xf>
    <xf numFmtId="178" fontId="13" fillId="0" borderId="8"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7" fontId="13" fillId="0" borderId="6" xfId="0" applyNumberFormat="1" applyFont="1" applyBorder="1" applyAlignment="1">
      <alignment horizontal="center" vertical="center"/>
    </xf>
    <xf numFmtId="178" fontId="17" fillId="0" borderId="7" xfId="0" applyNumberFormat="1" applyFont="1" applyFill="1" applyBorder="1" applyAlignment="1">
      <alignment horizontal="center" vertical="center"/>
    </xf>
    <xf numFmtId="0" fontId="19" fillId="0" borderId="28" xfId="0" applyNumberFormat="1" applyFont="1" applyBorder="1" applyAlignment="1">
      <alignment horizontal="center" vertical="center"/>
    </xf>
    <xf numFmtId="0" fontId="1" fillId="0" borderId="27"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wrapText="1"/>
    </xf>
    <xf numFmtId="178" fontId="16" fillId="0" borderId="2" xfId="0" applyNumberFormat="1" applyFont="1" applyBorder="1" applyAlignment="1">
      <alignment horizontal="center" vertical="center"/>
    </xf>
    <xf numFmtId="178" fontId="16" fillId="0" borderId="2" xfId="0" applyNumberFormat="1" applyFont="1" applyFill="1" applyBorder="1" applyAlignment="1">
      <alignment horizontal="center" vertical="center"/>
    </xf>
    <xf numFmtId="176" fontId="12" fillId="0" borderId="25"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12" fillId="0" borderId="23" xfId="0" applyNumberFormat="1" applyFont="1" applyBorder="1" applyAlignment="1">
      <alignment horizontal="center" vertical="center"/>
    </xf>
    <xf numFmtId="178" fontId="16" fillId="0" borderId="14" xfId="0" applyNumberFormat="1" applyFont="1" applyBorder="1" applyAlignment="1">
      <alignment horizontal="center" vertical="center"/>
    </xf>
    <xf numFmtId="178" fontId="16" fillId="0" borderId="4" xfId="0" applyNumberFormat="1" applyFont="1" applyFill="1" applyBorder="1" applyAlignment="1">
      <alignment horizontal="center" vertical="center"/>
    </xf>
    <xf numFmtId="178" fontId="24" fillId="0" borderId="17"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178" fontId="12" fillId="0" borderId="4" xfId="0" applyNumberFormat="1" applyFont="1" applyBorder="1" applyAlignment="1">
      <alignment horizontal="center" vertical="center"/>
    </xf>
    <xf numFmtId="178" fontId="12" fillId="0" borderId="4" xfId="0" applyNumberFormat="1" applyFont="1" applyFill="1" applyBorder="1" applyAlignment="1">
      <alignment horizontal="center" vertical="center"/>
    </xf>
    <xf numFmtId="178" fontId="13" fillId="0" borderId="17" xfId="0" applyNumberFormat="1" applyFont="1" applyFill="1" applyBorder="1" applyAlignment="1">
      <alignment horizontal="center" vertical="center"/>
    </xf>
    <xf numFmtId="178" fontId="15" fillId="0" borderId="14" xfId="0" applyNumberFormat="1" applyFont="1" applyFill="1" applyBorder="1" applyAlignment="1">
      <alignment horizontal="center" vertical="center"/>
    </xf>
    <xf numFmtId="176" fontId="26" fillId="0" borderId="1" xfId="0" applyNumberFormat="1" applyFont="1" applyBorder="1" applyAlignment="1">
      <alignment horizontal="center" vertical="center" wrapText="1"/>
    </xf>
    <xf numFmtId="176" fontId="25" fillId="0" borderId="3" xfId="0" applyNumberFormat="1" applyFont="1" applyBorder="1" applyAlignment="1">
      <alignment horizontal="center" vertical="center"/>
    </xf>
    <xf numFmtId="178" fontId="15" fillId="0" borderId="1" xfId="0" applyNumberFormat="1" applyFont="1" applyBorder="1" applyAlignment="1">
      <alignment horizontal="center" vertical="center" wrapText="1"/>
    </xf>
    <xf numFmtId="178" fontId="14" fillId="0" borderId="3" xfId="0" applyNumberFormat="1" applyFont="1" applyBorder="1" applyAlignment="1">
      <alignment horizontal="center" vertical="center"/>
    </xf>
    <xf numFmtId="178" fontId="15" fillId="0" borderId="25" xfId="0" applyNumberFormat="1" applyFont="1" applyFill="1" applyBorder="1" applyAlignment="1">
      <alignment horizontal="center" vertical="center"/>
    </xf>
    <xf numFmtId="178" fontId="0" fillId="0" borderId="8" xfId="0" applyNumberFormat="1" applyBorder="1" applyAlignment="1">
      <alignment horizontal="center" vertical="center"/>
    </xf>
    <xf numFmtId="0" fontId="15" fillId="0" borderId="2" xfId="0" applyNumberFormat="1" applyFont="1" applyFill="1" applyBorder="1" applyAlignment="1">
      <alignment horizontal="center" vertical="center" wrapText="1"/>
    </xf>
    <xf numFmtId="176" fontId="15" fillId="0" borderId="14" xfId="0" applyNumberFormat="1" applyFont="1" applyFill="1" applyBorder="1" applyAlignment="1">
      <alignment horizontal="center" vertical="center"/>
    </xf>
    <xf numFmtId="178" fontId="15" fillId="0" borderId="13" xfId="0" applyNumberFormat="1" applyFont="1" applyFill="1" applyBorder="1" applyAlignment="1">
      <alignment horizontal="center" vertical="center"/>
    </xf>
    <xf numFmtId="178" fontId="15" fillId="0" borderId="7"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8" fontId="29" fillId="0" borderId="34" xfId="0" applyNumberFormat="1" applyFont="1" applyBorder="1" applyAlignment="1">
      <alignment horizontal="center" vertical="center"/>
    </xf>
    <xf numFmtId="0" fontId="4" fillId="0" borderId="0" xfId="0" applyFont="1" applyAlignment="1">
      <alignment horizontal="center" vertical="center"/>
    </xf>
    <xf numFmtId="0" fontId="3" fillId="0" borderId="15" xfId="0" applyFont="1" applyBorder="1" applyAlignment="1">
      <alignment horizontal="left" vertical="center"/>
    </xf>
    <xf numFmtId="0" fontId="5" fillId="0" borderId="2" xfId="0" applyFont="1" applyBorder="1" applyAlignment="1">
      <alignment horizontal="center" vertical="center" textRotation="255" wrapText="1"/>
    </xf>
    <xf numFmtId="0" fontId="28" fillId="0" borderId="33" xfId="0" applyFont="1" applyBorder="1" applyAlignment="1">
      <alignment horizontal="center" vertical="center" wrapText="1"/>
    </xf>
    <xf numFmtId="0" fontId="28" fillId="0" borderId="16" xfId="0" applyFont="1" applyBorder="1" applyAlignment="1">
      <alignment horizontal="center" vertical="center" wrapText="1"/>
    </xf>
    <xf numFmtId="0" fontId="18" fillId="0" borderId="0" xfId="0" applyNumberFormat="1" applyFont="1" applyBorder="1" applyAlignment="1">
      <alignment horizontal="center" vertical="center"/>
    </xf>
    <xf numFmtId="0" fontId="1" fillId="0" borderId="0" xfId="0" applyNumberFormat="1" applyFont="1" applyBorder="1" applyAlignment="1">
      <alignment horizontal="right" vertical="center"/>
    </xf>
    <xf numFmtId="0" fontId="12" fillId="0" borderId="20" xfId="0" applyFont="1" applyBorder="1" applyAlignment="1">
      <alignment horizontal="left" vertical="center"/>
    </xf>
    <xf numFmtId="0" fontId="19" fillId="0" borderId="26" xfId="0" applyNumberFormat="1" applyFont="1" applyBorder="1" applyAlignment="1">
      <alignment horizontal="center" vertical="center"/>
    </xf>
    <xf numFmtId="0" fontId="19" fillId="0" borderId="27"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20" xfId="0" applyNumberFormat="1" applyFont="1" applyBorder="1" applyAlignment="1">
      <alignment horizontal="center" vertical="center"/>
    </xf>
    <xf numFmtId="0" fontId="27" fillId="0" borderId="21"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2" xfId="0" applyNumberFormat="1" applyFont="1" applyBorder="1" applyAlignment="1">
      <alignment horizontal="center" vertical="center"/>
    </xf>
    <xf numFmtId="0" fontId="27" fillId="0" borderId="31" xfId="0" applyNumberFormat="1" applyFont="1" applyBorder="1" applyAlignment="1">
      <alignment horizontal="center" vertical="center"/>
    </xf>
    <xf numFmtId="0" fontId="2" fillId="0" borderId="2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0" fillId="0" borderId="18"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zoomScaleNormal="100" workbookViewId="0">
      <selection activeCell="B3" sqref="B3"/>
    </sheetView>
  </sheetViews>
  <sheetFormatPr defaultRowHeight="14.25"/>
  <cols>
    <col min="1" max="1" width="10.875" style="5" customWidth="1"/>
    <col min="2" max="2" width="70" style="5" customWidth="1"/>
    <col min="3" max="16384" width="9" style="5"/>
  </cols>
  <sheetData>
    <row r="1" spans="1:2" ht="38.25" customHeight="1">
      <c r="A1" s="57" t="s">
        <v>0</v>
      </c>
      <c r="B1" s="57"/>
    </row>
    <row r="2" spans="1:2" ht="35.25" customHeight="1">
      <c r="A2" s="75" t="s">
        <v>53</v>
      </c>
      <c r="B2" s="75"/>
    </row>
    <row r="3" spans="1:2" ht="351" customHeight="1">
      <c r="A3" s="59" t="s">
        <v>1</v>
      </c>
      <c r="B3" s="6" t="s">
        <v>54</v>
      </c>
    </row>
    <row r="4" spans="1:2" ht="48" customHeight="1">
      <c r="A4" s="59"/>
      <c r="B4" s="7" t="s">
        <v>2</v>
      </c>
    </row>
    <row r="5" spans="1:2" ht="51.95" customHeight="1">
      <c r="A5" s="59"/>
      <c r="B5" s="8" t="s">
        <v>3</v>
      </c>
    </row>
    <row r="6" spans="1:2" ht="95.1" customHeight="1">
      <c r="A6" s="59" t="s">
        <v>4</v>
      </c>
      <c r="B6" s="9" t="s">
        <v>47</v>
      </c>
    </row>
    <row r="7" spans="1:2" ht="37.5" customHeight="1">
      <c r="A7" s="59"/>
      <c r="B7" s="10" t="s">
        <v>5</v>
      </c>
    </row>
    <row r="8" spans="1:2" ht="36" customHeight="1">
      <c r="A8" s="59"/>
      <c r="B8" s="11" t="s">
        <v>6</v>
      </c>
    </row>
    <row r="9" spans="1:2">
      <c r="A9" s="58" t="s">
        <v>7</v>
      </c>
      <c r="B9" s="58"/>
    </row>
  </sheetData>
  <mergeCells count="5">
    <mergeCell ref="A1:B1"/>
    <mergeCell ref="A2:B2"/>
    <mergeCell ref="A9:B9"/>
    <mergeCell ref="A3:A5"/>
    <mergeCell ref="A6:A8"/>
  </mergeCells>
  <phoneticPr fontId="11" type="noConversion"/>
  <pageMargins left="0.75138888888888888" right="0.55486111111111114" top="0.80277777777777781" bottom="0.60486111111111107" header="0.30208333333333331" footer="0.3020833333333333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L31" sqref="L31"/>
    </sheetView>
  </sheetViews>
  <sheetFormatPr defaultColWidth="9" defaultRowHeight="14.25"/>
  <cols>
    <col min="1" max="1" width="9.375" customWidth="1"/>
    <col min="2" max="2" width="9.125" customWidth="1"/>
    <col min="3" max="3" width="8.25" customWidth="1"/>
    <col min="4" max="4" width="9.125" customWidth="1"/>
    <col min="5" max="5" width="10" customWidth="1"/>
    <col min="6" max="6" width="11.5" customWidth="1"/>
    <col min="7" max="7" width="9" customWidth="1"/>
    <col min="8" max="8" width="8.75" customWidth="1"/>
    <col min="9" max="9" width="10.75" customWidth="1"/>
    <col min="10" max="10" width="10.625" customWidth="1"/>
    <col min="11" max="11" width="8.5" customWidth="1"/>
    <col min="12" max="12" width="12.625" customWidth="1"/>
    <col min="13" max="13" width="11.625" customWidth="1"/>
  </cols>
  <sheetData>
    <row r="1" spans="1:13" ht="14.25" customHeight="1">
      <c r="A1" s="62" t="s">
        <v>51</v>
      </c>
      <c r="B1" s="62"/>
      <c r="C1" s="62"/>
      <c r="D1" s="62"/>
      <c r="E1" s="62"/>
      <c r="F1" s="62"/>
      <c r="G1" s="62"/>
      <c r="H1" s="62"/>
      <c r="I1" s="62"/>
      <c r="J1" s="62"/>
      <c r="K1" s="62"/>
      <c r="L1" s="62"/>
      <c r="M1" s="62"/>
    </row>
    <row r="2" spans="1:13" ht="21" customHeight="1">
      <c r="A2" s="62"/>
      <c r="B2" s="62"/>
      <c r="C2" s="62"/>
      <c r="D2" s="62"/>
      <c r="E2" s="62"/>
      <c r="F2" s="62"/>
      <c r="G2" s="62"/>
      <c r="H2" s="62"/>
      <c r="I2" s="62"/>
      <c r="J2" s="62"/>
      <c r="K2" s="62"/>
      <c r="L2" s="62"/>
      <c r="M2" s="62"/>
    </row>
    <row r="3" spans="1:13" ht="15.95" customHeight="1" thickBot="1">
      <c r="A3" s="63" t="s">
        <v>8</v>
      </c>
      <c r="B3" s="63"/>
      <c r="C3" s="63"/>
      <c r="D3" s="63"/>
      <c r="E3" s="63"/>
      <c r="F3" s="63"/>
      <c r="G3" s="63"/>
      <c r="H3" s="63"/>
      <c r="I3" s="63"/>
      <c r="J3" s="63"/>
      <c r="K3" s="63"/>
      <c r="L3" s="63"/>
      <c r="M3" s="63"/>
    </row>
    <row r="4" spans="1:13" ht="26.25" customHeight="1">
      <c r="A4" s="65" t="s">
        <v>9</v>
      </c>
      <c r="B4" s="67" t="s">
        <v>10</v>
      </c>
      <c r="C4" s="68"/>
      <c r="D4" s="68"/>
      <c r="E4" s="68"/>
      <c r="F4" s="68"/>
      <c r="G4" s="69"/>
      <c r="H4" s="70" t="s">
        <v>11</v>
      </c>
      <c r="I4" s="71"/>
      <c r="J4" s="71"/>
      <c r="K4" s="72"/>
      <c r="L4" s="73" t="s">
        <v>48</v>
      </c>
      <c r="M4" s="60" t="s">
        <v>50</v>
      </c>
    </row>
    <row r="5" spans="1:13" ht="25.5" customHeight="1">
      <c r="A5" s="66"/>
      <c r="B5" s="1" t="s">
        <v>12</v>
      </c>
      <c r="C5" s="2" t="s">
        <v>13</v>
      </c>
      <c r="D5" s="3" t="s">
        <v>14</v>
      </c>
      <c r="E5" s="22" t="s">
        <v>15</v>
      </c>
      <c r="F5" s="3" t="s">
        <v>16</v>
      </c>
      <c r="G5" s="4" t="s">
        <v>17</v>
      </c>
      <c r="H5" s="24" t="s">
        <v>18</v>
      </c>
      <c r="I5" s="51" t="s">
        <v>19</v>
      </c>
      <c r="J5" s="3" t="s">
        <v>49</v>
      </c>
      <c r="K5" s="40" t="s">
        <v>20</v>
      </c>
      <c r="L5" s="74"/>
      <c r="M5" s="61"/>
    </row>
    <row r="6" spans="1:13" ht="14.65" customHeight="1">
      <c r="A6" s="27" t="s">
        <v>21</v>
      </c>
      <c r="B6" s="13">
        <f>SUM(B7:B31)</f>
        <v>27617</v>
      </c>
      <c r="C6" s="12">
        <f>SUM(C7:C30)</f>
        <v>2997.7000000000003</v>
      </c>
      <c r="D6" s="12">
        <f>B6+C6</f>
        <v>30614.7</v>
      </c>
      <c r="E6" s="55">
        <f>SUM(E7:E31)</f>
        <v>811361.02</v>
      </c>
      <c r="F6" s="32">
        <f t="shared" ref="F6:K6" si="0">SUM(F7:F31)</f>
        <v>567947.32400000002</v>
      </c>
      <c r="G6" s="15">
        <f t="shared" si="0"/>
        <v>81135.331999999995</v>
      </c>
      <c r="H6" s="34">
        <f>SUM(H7:H31)</f>
        <v>27189.750000000007</v>
      </c>
      <c r="I6" s="52">
        <f t="shared" si="0"/>
        <v>621733.92105999996</v>
      </c>
      <c r="J6" s="37">
        <f>SUM(J7:J30)+27726.79</f>
        <v>435515.47584999993</v>
      </c>
      <c r="K6" s="41">
        <f t="shared" si="0"/>
        <v>62173.150049999997</v>
      </c>
      <c r="L6" s="45">
        <f>E6+I6-0.02</f>
        <v>1433094.9210600001</v>
      </c>
      <c r="M6" s="46">
        <v>948463.9</v>
      </c>
    </row>
    <row r="7" spans="1:13" ht="15" customHeight="1">
      <c r="A7" s="28" t="s">
        <v>36</v>
      </c>
      <c r="B7" s="16">
        <v>1886.9</v>
      </c>
      <c r="C7" s="14">
        <v>0</v>
      </c>
      <c r="D7" s="14">
        <f>B7+C7</f>
        <v>1886.9</v>
      </c>
      <c r="E7" s="23">
        <f>B7*21.28+C7*20.48</f>
        <v>40153.232000000004</v>
      </c>
      <c r="F7" s="33">
        <f t="shared" ref="F7:F29" si="1">E7-G7</f>
        <v>35134.078000000001</v>
      </c>
      <c r="G7" s="17">
        <f>B7*2.66+C7*2.56</f>
        <v>5019.1540000000005</v>
      </c>
      <c r="H7" s="35">
        <v>2466</v>
      </c>
      <c r="I7" s="44">
        <f>SUM(J7:K7)</f>
        <v>44643.890400000004</v>
      </c>
      <c r="J7" s="38">
        <f>2436.7*16.023+28.8*0.7</f>
        <v>39063.4041</v>
      </c>
      <c r="K7" s="42">
        <f>2436.7*2.289+28.8*0.1</f>
        <v>5580.4863000000005</v>
      </c>
      <c r="L7" s="47">
        <v>82061.97</v>
      </c>
      <c r="M7" s="48">
        <v>70796.88</v>
      </c>
    </row>
    <row r="8" spans="1:13" ht="15" customHeight="1">
      <c r="A8" s="28" t="s">
        <v>34</v>
      </c>
      <c r="B8" s="16">
        <v>823</v>
      </c>
      <c r="C8" s="14">
        <v>8.3000000000000007</v>
      </c>
      <c r="D8" s="14">
        <f>B8+C8</f>
        <v>831.3</v>
      </c>
      <c r="E8" s="23">
        <f t="shared" ref="E8:E30" si="2">B8*21.28+C8*20.48</f>
        <v>17683.424000000003</v>
      </c>
      <c r="F8" s="33">
        <f t="shared" si="1"/>
        <v>15472.996000000003</v>
      </c>
      <c r="G8" s="17">
        <f t="shared" ref="G8:G30" si="3">B8*2.66+C8*2.56</f>
        <v>2210.4280000000003</v>
      </c>
      <c r="H8" s="35">
        <v>1233.3</v>
      </c>
      <c r="I8" s="44">
        <f t="shared" ref="I8:I24" si="4">SUM(J8:K8)</f>
        <v>22584.189600000002</v>
      </c>
      <c r="J8" s="38">
        <f>H8*16.023</f>
        <v>19761.1659</v>
      </c>
      <c r="K8" s="42">
        <f>H8*2.289</f>
        <v>2823.0237000000002</v>
      </c>
      <c r="L8" s="47">
        <v>39101.440000000002</v>
      </c>
      <c r="M8" s="48">
        <v>33770.92</v>
      </c>
    </row>
    <row r="9" spans="1:13" ht="15" customHeight="1">
      <c r="A9" s="28" t="s">
        <v>35</v>
      </c>
      <c r="B9" s="16">
        <v>492.1</v>
      </c>
      <c r="C9" s="14">
        <v>230.5</v>
      </c>
      <c r="D9" s="14">
        <f>B9+C9</f>
        <v>722.6</v>
      </c>
      <c r="E9" s="23">
        <f t="shared" si="2"/>
        <v>15192.528000000002</v>
      </c>
      <c r="F9" s="33">
        <f>E9-G9</f>
        <v>13293.462000000001</v>
      </c>
      <c r="G9" s="17">
        <f t="shared" si="3"/>
        <v>1899.0660000000003</v>
      </c>
      <c r="H9" s="35">
        <v>250.36</v>
      </c>
      <c r="I9" s="44">
        <f>SUM(J9:K9)</f>
        <v>4584.5923200000007</v>
      </c>
      <c r="J9" s="38">
        <f t="shared" ref="J9:J30" si="5">H9*16.023</f>
        <v>4011.5182800000002</v>
      </c>
      <c r="K9" s="42">
        <f t="shared" ref="K9:K30" si="6">H9*2.289</f>
        <v>573.07404000000008</v>
      </c>
      <c r="L9" s="47">
        <v>18564.16</v>
      </c>
      <c r="M9" s="48">
        <v>15820.53</v>
      </c>
    </row>
    <row r="10" spans="1:13" ht="15" customHeight="1">
      <c r="A10" s="28" t="s">
        <v>33</v>
      </c>
      <c r="B10" s="16">
        <v>581.20000000000005</v>
      </c>
      <c r="C10" s="14">
        <v>0</v>
      </c>
      <c r="D10" s="14">
        <f t="shared" ref="D10:D29" si="7">B10+C10</f>
        <v>581.20000000000005</v>
      </c>
      <c r="E10" s="23">
        <f t="shared" si="2"/>
        <v>12367.936000000002</v>
      </c>
      <c r="F10" s="33">
        <f t="shared" si="1"/>
        <v>10821.944000000001</v>
      </c>
      <c r="G10" s="17">
        <f t="shared" si="3"/>
        <v>1545.9920000000002</v>
      </c>
      <c r="H10" s="35">
        <v>2593.9</v>
      </c>
      <c r="I10" s="44">
        <f t="shared" si="4"/>
        <v>47499.496800000001</v>
      </c>
      <c r="J10" s="38">
        <f t="shared" si="5"/>
        <v>41562.059699999998</v>
      </c>
      <c r="K10" s="42">
        <f t="shared" si="6"/>
        <v>5937.437100000001</v>
      </c>
      <c r="L10" s="47">
        <v>61708.73</v>
      </c>
      <c r="M10" s="48">
        <v>53709.47</v>
      </c>
    </row>
    <row r="11" spans="1:13" ht="15" customHeight="1">
      <c r="A11" s="28" t="s">
        <v>32</v>
      </c>
      <c r="B11" s="16">
        <v>604.29999999999995</v>
      </c>
      <c r="C11" s="14">
        <v>56.2</v>
      </c>
      <c r="D11" s="14">
        <f t="shared" si="7"/>
        <v>660.5</v>
      </c>
      <c r="E11" s="23">
        <f t="shared" si="2"/>
        <v>14010.48</v>
      </c>
      <c r="F11" s="33">
        <f t="shared" si="1"/>
        <v>12259.17</v>
      </c>
      <c r="G11" s="17">
        <f t="shared" si="3"/>
        <v>1751.31</v>
      </c>
      <c r="H11" s="35">
        <v>2416.37</v>
      </c>
      <c r="I11" s="44">
        <f t="shared" si="4"/>
        <v>44248.567439999999</v>
      </c>
      <c r="J11" s="38">
        <f t="shared" si="5"/>
        <v>38717.496509999997</v>
      </c>
      <c r="K11" s="42">
        <f t="shared" si="6"/>
        <v>5531.0709299999999</v>
      </c>
      <c r="L11" s="47">
        <v>57592.45</v>
      </c>
      <c r="M11" s="48">
        <v>50053.29</v>
      </c>
    </row>
    <row r="12" spans="1:13" ht="15" customHeight="1">
      <c r="A12" s="28" t="s">
        <v>44</v>
      </c>
      <c r="B12" s="16">
        <v>235</v>
      </c>
      <c r="C12" s="14">
        <v>60</v>
      </c>
      <c r="D12" s="14">
        <f t="shared" si="7"/>
        <v>295</v>
      </c>
      <c r="E12" s="23">
        <f t="shared" si="2"/>
        <v>6229.6</v>
      </c>
      <c r="F12" s="33">
        <f t="shared" si="1"/>
        <v>5450.9000000000005</v>
      </c>
      <c r="G12" s="17">
        <f t="shared" si="3"/>
        <v>778.7</v>
      </c>
      <c r="H12" s="35">
        <v>1454.6</v>
      </c>
      <c r="I12" s="53">
        <f t="shared" si="4"/>
        <v>26636.635199999997</v>
      </c>
      <c r="J12" s="38">
        <f t="shared" si="5"/>
        <v>23307.055799999998</v>
      </c>
      <c r="K12" s="42">
        <f t="shared" si="6"/>
        <v>3329.5794000000001</v>
      </c>
      <c r="L12" s="47">
        <v>32632.29</v>
      </c>
      <c r="M12" s="48">
        <v>28401.68</v>
      </c>
    </row>
    <row r="13" spans="1:13" ht="15" customHeight="1">
      <c r="A13" s="28" t="s">
        <v>30</v>
      </c>
      <c r="B13" s="16">
        <v>874.6</v>
      </c>
      <c r="C13" s="14">
        <v>0</v>
      </c>
      <c r="D13" s="14">
        <f t="shared" si="7"/>
        <v>874.6</v>
      </c>
      <c r="E13" s="23">
        <f t="shared" si="2"/>
        <v>18611.488000000001</v>
      </c>
      <c r="F13" s="33">
        <f t="shared" si="1"/>
        <v>16285.052000000001</v>
      </c>
      <c r="G13" s="17">
        <f t="shared" si="3"/>
        <v>2326.4360000000001</v>
      </c>
      <c r="H13" s="35">
        <v>3916.81</v>
      </c>
      <c r="I13" s="44">
        <f t="shared" si="4"/>
        <v>71724.624719999993</v>
      </c>
      <c r="J13" s="38">
        <f t="shared" si="5"/>
        <v>62759.046629999997</v>
      </c>
      <c r="K13" s="42">
        <f t="shared" si="6"/>
        <v>8965.5780900000009</v>
      </c>
      <c r="L13" s="47">
        <v>89603.19</v>
      </c>
      <c r="M13" s="48">
        <v>77970.720000000001</v>
      </c>
    </row>
    <row r="14" spans="1:13" ht="15" customHeight="1">
      <c r="A14" s="28" t="s">
        <v>31</v>
      </c>
      <c r="B14" s="16">
        <v>660.7</v>
      </c>
      <c r="C14" s="14">
        <v>0</v>
      </c>
      <c r="D14" s="14">
        <f t="shared" si="7"/>
        <v>660.7</v>
      </c>
      <c r="E14" s="23">
        <f t="shared" si="2"/>
        <v>14059.696000000002</v>
      </c>
      <c r="F14" s="33">
        <f t="shared" si="1"/>
        <v>12302.234000000002</v>
      </c>
      <c r="G14" s="17">
        <f t="shared" si="3"/>
        <v>1757.4620000000002</v>
      </c>
      <c r="H14" s="35">
        <v>1955.79</v>
      </c>
      <c r="I14" s="44">
        <f t="shared" si="4"/>
        <v>35814.426480000002</v>
      </c>
      <c r="J14" s="38">
        <f t="shared" si="5"/>
        <v>31337.623169999999</v>
      </c>
      <c r="K14" s="42">
        <f t="shared" si="6"/>
        <v>4476.8033100000002</v>
      </c>
      <c r="L14" s="47">
        <v>49131.82</v>
      </c>
      <c r="M14" s="48">
        <v>42651.4</v>
      </c>
    </row>
    <row r="15" spans="1:13" ht="15" customHeight="1">
      <c r="A15" s="29" t="s">
        <v>45</v>
      </c>
      <c r="B15" s="16">
        <v>804.3</v>
      </c>
      <c r="C15" s="14">
        <v>684.8</v>
      </c>
      <c r="D15" s="14">
        <f t="shared" si="7"/>
        <v>1489.1</v>
      </c>
      <c r="E15" s="23">
        <f t="shared" si="2"/>
        <v>31140.207999999999</v>
      </c>
      <c r="F15" s="33">
        <f t="shared" si="1"/>
        <v>27247.682000000001</v>
      </c>
      <c r="G15" s="17">
        <f t="shared" si="3"/>
        <v>3892.5259999999998</v>
      </c>
      <c r="H15" s="36">
        <v>0</v>
      </c>
      <c r="I15" s="23">
        <f t="shared" si="4"/>
        <v>0</v>
      </c>
      <c r="J15" s="38">
        <f t="shared" si="5"/>
        <v>0</v>
      </c>
      <c r="K15" s="42">
        <f t="shared" si="6"/>
        <v>0</v>
      </c>
      <c r="L15" s="47">
        <v>28501.599999999999</v>
      </c>
      <c r="M15" s="48">
        <v>24034.3</v>
      </c>
    </row>
    <row r="16" spans="1:13" ht="15" customHeight="1">
      <c r="A16" s="28" t="s">
        <v>42</v>
      </c>
      <c r="B16" s="16">
        <v>462</v>
      </c>
      <c r="C16" s="14">
        <v>0</v>
      </c>
      <c r="D16" s="14">
        <f t="shared" si="7"/>
        <v>462</v>
      </c>
      <c r="E16" s="23">
        <f t="shared" si="2"/>
        <v>9831.36</v>
      </c>
      <c r="F16" s="33">
        <f t="shared" si="1"/>
        <v>8602.44</v>
      </c>
      <c r="G16" s="17">
        <f t="shared" si="3"/>
        <v>1228.92</v>
      </c>
      <c r="H16" s="35">
        <v>105.61</v>
      </c>
      <c r="I16" s="23">
        <f t="shared" si="4"/>
        <v>1933.9303199999999</v>
      </c>
      <c r="J16" s="38">
        <f t="shared" si="5"/>
        <v>1692.18903</v>
      </c>
      <c r="K16" s="42">
        <f t="shared" si="6"/>
        <v>241.74129000000002</v>
      </c>
      <c r="L16" s="47">
        <v>11008.99</v>
      </c>
      <c r="M16" s="48">
        <v>9380.08</v>
      </c>
    </row>
    <row r="17" spans="1:13" ht="15" customHeight="1">
      <c r="A17" s="28" t="s">
        <v>43</v>
      </c>
      <c r="B17" s="16">
        <v>460.2</v>
      </c>
      <c r="C17" s="14">
        <v>155.1</v>
      </c>
      <c r="D17" s="14">
        <f t="shared" si="7"/>
        <v>615.29999999999995</v>
      </c>
      <c r="E17" s="23">
        <f t="shared" si="2"/>
        <v>12969.504000000001</v>
      </c>
      <c r="F17" s="33">
        <f t="shared" si="1"/>
        <v>11348.316000000001</v>
      </c>
      <c r="G17" s="17">
        <f t="shared" si="3"/>
        <v>1621.1880000000001</v>
      </c>
      <c r="H17" s="35">
        <v>416.61</v>
      </c>
      <c r="I17" s="44">
        <f t="shared" si="4"/>
        <v>7628.9623199999996</v>
      </c>
      <c r="J17" s="38">
        <f t="shared" si="5"/>
        <v>6675.3420299999998</v>
      </c>
      <c r="K17" s="42">
        <f t="shared" si="6"/>
        <v>953.62029000000007</v>
      </c>
      <c r="L17" s="47">
        <v>19612.09</v>
      </c>
      <c r="M17" s="48">
        <v>16807.98</v>
      </c>
    </row>
    <row r="18" spans="1:13" ht="15" customHeight="1">
      <c r="A18" s="28" t="s">
        <v>41</v>
      </c>
      <c r="B18" s="16">
        <v>700.2</v>
      </c>
      <c r="C18" s="14">
        <v>294.60000000000002</v>
      </c>
      <c r="D18" s="14">
        <f>B18+C18</f>
        <v>994.80000000000007</v>
      </c>
      <c r="E18" s="23">
        <f t="shared" si="2"/>
        <v>20933.664000000001</v>
      </c>
      <c r="F18" s="33">
        <f>E18-G18</f>
        <v>18316.956000000002</v>
      </c>
      <c r="G18" s="17">
        <f t="shared" si="3"/>
        <v>2616.7080000000001</v>
      </c>
      <c r="H18" s="35">
        <v>954.41</v>
      </c>
      <c r="I18" s="44">
        <f>SUM(J18:K18)</f>
        <v>17477.155919999997</v>
      </c>
      <c r="J18" s="38">
        <f t="shared" si="5"/>
        <v>15292.511429999999</v>
      </c>
      <c r="K18" s="42">
        <f t="shared" si="6"/>
        <v>2184.6444900000001</v>
      </c>
      <c r="L18" s="47">
        <v>36860.089999999997</v>
      </c>
      <c r="M18" s="48">
        <v>31680.54</v>
      </c>
    </row>
    <row r="19" spans="1:13" ht="15" customHeight="1">
      <c r="A19" s="28" t="s">
        <v>27</v>
      </c>
      <c r="B19" s="16">
        <v>2389.8000000000002</v>
      </c>
      <c r="C19" s="14">
        <v>106.1</v>
      </c>
      <c r="D19" s="14">
        <f t="shared" si="7"/>
        <v>2495.9</v>
      </c>
      <c r="E19" s="23">
        <f t="shared" si="2"/>
        <v>53027.872000000003</v>
      </c>
      <c r="F19" s="33">
        <f t="shared" si="1"/>
        <v>46399.388000000006</v>
      </c>
      <c r="G19" s="17">
        <f t="shared" si="3"/>
        <v>6628.4840000000004</v>
      </c>
      <c r="H19" s="35">
        <v>863.49</v>
      </c>
      <c r="I19" s="44">
        <f t="shared" si="4"/>
        <v>15812.228879999999</v>
      </c>
      <c r="J19" s="38">
        <f t="shared" si="5"/>
        <v>13835.700269999999</v>
      </c>
      <c r="K19" s="42">
        <f t="shared" si="6"/>
        <v>1976.5286100000001</v>
      </c>
      <c r="L19" s="47">
        <v>64788.07</v>
      </c>
      <c r="M19" s="48">
        <v>55314.34</v>
      </c>
    </row>
    <row r="20" spans="1:13" ht="15" customHeight="1">
      <c r="A20" s="28" t="s">
        <v>28</v>
      </c>
      <c r="B20" s="16">
        <v>1249</v>
      </c>
      <c r="C20" s="14">
        <v>0</v>
      </c>
      <c r="D20" s="14">
        <f t="shared" si="7"/>
        <v>1249</v>
      </c>
      <c r="E20" s="23">
        <f t="shared" si="2"/>
        <v>26578.720000000001</v>
      </c>
      <c r="F20" s="33">
        <f t="shared" si="1"/>
        <v>23256.38</v>
      </c>
      <c r="G20" s="17">
        <f t="shared" si="3"/>
        <v>3322.34</v>
      </c>
      <c r="H20" s="35">
        <v>1453.2</v>
      </c>
      <c r="I20" s="44">
        <f t="shared" si="4"/>
        <v>26610.9984</v>
      </c>
      <c r="J20" s="38">
        <f t="shared" si="5"/>
        <v>23284.623599999999</v>
      </c>
      <c r="K20" s="42">
        <f t="shared" si="6"/>
        <v>3326.3748000000005</v>
      </c>
      <c r="L20" s="47">
        <v>51638.77</v>
      </c>
      <c r="M20" s="48">
        <v>44515.32</v>
      </c>
    </row>
    <row r="21" spans="1:13" ht="15" customHeight="1">
      <c r="A21" s="28" t="s">
        <v>29</v>
      </c>
      <c r="B21" s="16">
        <v>457</v>
      </c>
      <c r="C21" s="14">
        <v>0</v>
      </c>
      <c r="D21" s="14">
        <f t="shared" si="7"/>
        <v>457</v>
      </c>
      <c r="E21" s="23">
        <f t="shared" si="2"/>
        <v>9724.9600000000009</v>
      </c>
      <c r="F21" s="33">
        <f t="shared" si="1"/>
        <v>8509.34</v>
      </c>
      <c r="G21" s="17">
        <f t="shared" si="3"/>
        <v>1215.6200000000001</v>
      </c>
      <c r="H21" s="35">
        <v>426.86</v>
      </c>
      <c r="I21" s="44">
        <f t="shared" si="4"/>
        <v>7816.6603200000009</v>
      </c>
      <c r="J21" s="38">
        <f t="shared" si="5"/>
        <v>6839.5777800000005</v>
      </c>
      <c r="K21" s="42">
        <f t="shared" si="6"/>
        <v>977.08254000000011</v>
      </c>
      <c r="L21" s="47">
        <v>16854.11</v>
      </c>
      <c r="M21" s="48">
        <v>14501.33</v>
      </c>
    </row>
    <row r="22" spans="1:13" ht="15" customHeight="1">
      <c r="A22" s="28" t="s">
        <v>26</v>
      </c>
      <c r="B22" s="16">
        <v>447.1</v>
      </c>
      <c r="C22" s="14">
        <v>0</v>
      </c>
      <c r="D22" s="14">
        <f>B22+C22</f>
        <v>447.1</v>
      </c>
      <c r="E22" s="23">
        <f t="shared" si="2"/>
        <v>9514.2880000000005</v>
      </c>
      <c r="F22" s="33">
        <f>E22-G22</f>
        <v>8325.0020000000004</v>
      </c>
      <c r="G22" s="17">
        <f t="shared" si="3"/>
        <v>1189.2860000000001</v>
      </c>
      <c r="H22" s="35">
        <v>434.64</v>
      </c>
      <c r="I22" s="44">
        <f>SUM(J22:K22)</f>
        <v>7959.1276799999996</v>
      </c>
      <c r="J22" s="38">
        <f t="shared" si="5"/>
        <v>6964.2367199999999</v>
      </c>
      <c r="K22" s="42">
        <f t="shared" si="6"/>
        <v>994.89096000000006</v>
      </c>
      <c r="L22" s="47">
        <v>16804.04</v>
      </c>
      <c r="M22" s="48">
        <v>14463.07</v>
      </c>
    </row>
    <row r="23" spans="1:13" ht="15" customHeight="1">
      <c r="A23" s="28" t="s">
        <v>37</v>
      </c>
      <c r="B23" s="16">
        <v>552</v>
      </c>
      <c r="C23" s="14">
        <v>0</v>
      </c>
      <c r="D23" s="14">
        <f>B23+C23</f>
        <v>552</v>
      </c>
      <c r="E23" s="23">
        <f t="shared" si="2"/>
        <v>11746.560000000001</v>
      </c>
      <c r="F23" s="33">
        <f>E23-G23</f>
        <v>10278.240000000002</v>
      </c>
      <c r="G23" s="17">
        <f t="shared" si="3"/>
        <v>1468.3200000000002</v>
      </c>
      <c r="H23" s="35">
        <v>147.63</v>
      </c>
      <c r="I23" s="44">
        <f>SUM(J23:K23)</f>
        <v>2703.40056</v>
      </c>
      <c r="J23" s="38">
        <f t="shared" si="5"/>
        <v>2365.4754899999998</v>
      </c>
      <c r="K23" s="42">
        <f t="shared" si="6"/>
        <v>337.92507000000001</v>
      </c>
      <c r="L23" s="47">
        <v>13550.36</v>
      </c>
      <c r="M23" s="48">
        <v>11554.81</v>
      </c>
    </row>
    <row r="24" spans="1:13" ht="15" customHeight="1">
      <c r="A24" s="28" t="s">
        <v>38</v>
      </c>
      <c r="B24" s="16">
        <v>296.3</v>
      </c>
      <c r="C24" s="14">
        <v>140.69999999999999</v>
      </c>
      <c r="D24" s="14">
        <f t="shared" si="7"/>
        <v>437</v>
      </c>
      <c r="E24" s="23">
        <f t="shared" si="2"/>
        <v>9186.8000000000011</v>
      </c>
      <c r="F24" s="33">
        <f t="shared" si="1"/>
        <v>8038.4500000000007</v>
      </c>
      <c r="G24" s="17">
        <f t="shared" si="3"/>
        <v>1148.3500000000001</v>
      </c>
      <c r="H24" s="35">
        <v>341.24</v>
      </c>
      <c r="I24" s="44">
        <f t="shared" si="4"/>
        <v>6248.7868799999997</v>
      </c>
      <c r="J24" s="38">
        <f t="shared" si="5"/>
        <v>5467.6885199999997</v>
      </c>
      <c r="K24" s="42">
        <f t="shared" si="6"/>
        <v>781.09836000000007</v>
      </c>
      <c r="L24" s="47">
        <v>14737.44</v>
      </c>
      <c r="M24" s="48">
        <v>12641.59</v>
      </c>
    </row>
    <row r="25" spans="1:13" ht="15" customHeight="1">
      <c r="A25" s="28" t="s">
        <v>39</v>
      </c>
      <c r="B25" s="16">
        <v>1396.2</v>
      </c>
      <c r="C25" s="14">
        <v>406.6</v>
      </c>
      <c r="D25" s="14">
        <f>B25+C25</f>
        <v>1802.8000000000002</v>
      </c>
      <c r="E25" s="23">
        <f t="shared" si="2"/>
        <v>38038.304000000004</v>
      </c>
      <c r="F25" s="33">
        <f>E25-G25</f>
        <v>33283.516000000003</v>
      </c>
      <c r="G25" s="17">
        <f t="shared" si="3"/>
        <v>4754.7880000000005</v>
      </c>
      <c r="H25" s="35">
        <v>1606.6</v>
      </c>
      <c r="I25" s="44">
        <f>SUM(J25:K25)</f>
        <v>29420.059199999996</v>
      </c>
      <c r="J25" s="38">
        <f t="shared" si="5"/>
        <v>25742.551799999997</v>
      </c>
      <c r="K25" s="42">
        <f t="shared" si="6"/>
        <v>3677.5074</v>
      </c>
      <c r="L25" s="47">
        <v>64651.14</v>
      </c>
      <c r="M25" s="48">
        <v>55547.47</v>
      </c>
    </row>
    <row r="26" spans="1:13" ht="15" customHeight="1">
      <c r="A26" s="28" t="s">
        <v>40</v>
      </c>
      <c r="B26" s="16">
        <v>497.2</v>
      </c>
      <c r="C26" s="14">
        <v>117.9</v>
      </c>
      <c r="D26" s="14">
        <f>B26+C26</f>
        <v>615.1</v>
      </c>
      <c r="E26" s="23">
        <f t="shared" si="2"/>
        <v>12995.008000000002</v>
      </c>
      <c r="F26" s="33">
        <f>E26-G26</f>
        <v>11370.632000000001</v>
      </c>
      <c r="G26" s="17">
        <f t="shared" si="3"/>
        <v>1624.3760000000002</v>
      </c>
      <c r="H26" s="35">
        <v>42.39</v>
      </c>
      <c r="I26" s="44">
        <f>SUM(J26:K26)</f>
        <v>776.24567999999999</v>
      </c>
      <c r="J26" s="38">
        <f t="shared" si="5"/>
        <v>679.21496999999999</v>
      </c>
      <c r="K26" s="42">
        <f t="shared" si="6"/>
        <v>97.030710000000013</v>
      </c>
      <c r="L26" s="47">
        <v>12722.32</v>
      </c>
      <c r="M26" s="48">
        <v>10779.52</v>
      </c>
    </row>
    <row r="27" spans="1:13" ht="15" customHeight="1">
      <c r="A27" s="30" t="s">
        <v>22</v>
      </c>
      <c r="B27" s="16">
        <v>3733.3</v>
      </c>
      <c r="C27" s="14">
        <v>106.8</v>
      </c>
      <c r="D27" s="14">
        <f t="shared" si="7"/>
        <v>3840.1000000000004</v>
      </c>
      <c r="E27" s="23">
        <f t="shared" si="2"/>
        <v>81631.888000000006</v>
      </c>
      <c r="F27" s="33">
        <f t="shared" si="1"/>
        <v>71427.902000000002</v>
      </c>
      <c r="G27" s="17">
        <f t="shared" si="3"/>
        <v>10203.986000000001</v>
      </c>
      <c r="H27" s="35">
        <v>8.1300000000000008</v>
      </c>
      <c r="I27" s="44">
        <f t="shared" ref="I27:I31" si="8">SUM(J27:K27)</f>
        <v>148.87656000000001</v>
      </c>
      <c r="J27" s="38">
        <f t="shared" si="5"/>
        <v>130.26699000000002</v>
      </c>
      <c r="K27" s="42">
        <f t="shared" si="6"/>
        <v>18.609570000000001</v>
      </c>
      <c r="L27" s="47">
        <v>75309.61</v>
      </c>
      <c r="M27" s="48">
        <v>63770.61</v>
      </c>
    </row>
    <row r="28" spans="1:13" ht="15" customHeight="1">
      <c r="A28" s="28" t="s">
        <v>23</v>
      </c>
      <c r="B28" s="16">
        <v>3346.6</v>
      </c>
      <c r="C28" s="14">
        <v>97.7</v>
      </c>
      <c r="D28" s="14">
        <f t="shared" si="7"/>
        <v>3444.2999999999997</v>
      </c>
      <c r="E28" s="23">
        <f t="shared" si="2"/>
        <v>73216.543999999994</v>
      </c>
      <c r="F28" s="33">
        <f t="shared" si="1"/>
        <v>64064.475999999995</v>
      </c>
      <c r="G28" s="17">
        <f t="shared" si="3"/>
        <v>9152.0679999999993</v>
      </c>
      <c r="H28" s="35">
        <v>2006.3</v>
      </c>
      <c r="I28" s="44">
        <f t="shared" si="8"/>
        <v>36739.365599999997</v>
      </c>
      <c r="J28" s="38">
        <f t="shared" si="5"/>
        <v>32146.944899999999</v>
      </c>
      <c r="K28" s="42">
        <f t="shared" si="6"/>
        <v>4592.4207000000006</v>
      </c>
      <c r="L28" s="47">
        <v>105642.33</v>
      </c>
      <c r="M28" s="48">
        <v>90556.3</v>
      </c>
    </row>
    <row r="29" spans="1:13" ht="15" customHeight="1">
      <c r="A29" s="28" t="s">
        <v>25</v>
      </c>
      <c r="B29" s="16">
        <v>1378.2</v>
      </c>
      <c r="C29" s="14">
        <v>35.9</v>
      </c>
      <c r="D29" s="14">
        <f t="shared" si="7"/>
        <v>1414.1000000000001</v>
      </c>
      <c r="E29" s="23">
        <f t="shared" si="2"/>
        <v>30063.328000000001</v>
      </c>
      <c r="F29" s="33">
        <f t="shared" si="1"/>
        <v>26305.412</v>
      </c>
      <c r="G29" s="17">
        <f t="shared" si="3"/>
        <v>3757.9160000000002</v>
      </c>
      <c r="H29" s="35">
        <v>138.33000000000001</v>
      </c>
      <c r="I29" s="44">
        <f t="shared" si="8"/>
        <v>2533.0989600000003</v>
      </c>
      <c r="J29" s="38">
        <f t="shared" si="5"/>
        <v>2216.4615900000003</v>
      </c>
      <c r="K29" s="42">
        <f t="shared" si="6"/>
        <v>316.63737000000003</v>
      </c>
      <c r="L29" s="47">
        <v>30239.61</v>
      </c>
      <c r="M29" s="48">
        <v>25679.15</v>
      </c>
    </row>
    <row r="30" spans="1:13" ht="15" customHeight="1">
      <c r="A30" s="28" t="s">
        <v>24</v>
      </c>
      <c r="B30" s="16">
        <v>3289.8</v>
      </c>
      <c r="C30" s="14">
        <v>496.5</v>
      </c>
      <c r="D30" s="14">
        <f>B30+C30</f>
        <v>3786.3</v>
      </c>
      <c r="E30" s="23">
        <f t="shared" si="2"/>
        <v>80175.263999999996</v>
      </c>
      <c r="F30" s="33">
        <f>E30-G30</f>
        <v>70153.356</v>
      </c>
      <c r="G30" s="17">
        <f t="shared" si="3"/>
        <v>10021.907999999999</v>
      </c>
      <c r="H30" s="35">
        <v>245.68</v>
      </c>
      <c r="I30" s="44">
        <f>SUM(J30:K30)</f>
        <v>4498.8921600000003</v>
      </c>
      <c r="J30" s="38">
        <f t="shared" si="5"/>
        <v>3936.5306399999999</v>
      </c>
      <c r="K30" s="42">
        <f t="shared" si="6"/>
        <v>562.36152000000004</v>
      </c>
      <c r="L30" s="49">
        <v>78260.08</v>
      </c>
      <c r="M30" s="48">
        <v>66336.12</v>
      </c>
    </row>
    <row r="31" spans="1:13" ht="15" customHeight="1" thickBot="1">
      <c r="A31" s="31" t="s">
        <v>46</v>
      </c>
      <c r="B31" s="18"/>
      <c r="C31" s="19"/>
      <c r="D31" s="20"/>
      <c r="E31" s="26">
        <f>B6*5.32+C6*5.12+7.7</f>
        <v>162278.364</v>
      </c>
      <c r="F31" s="20"/>
      <c r="G31" s="21"/>
      <c r="H31" s="25">
        <v>1711.5</v>
      </c>
      <c r="I31" s="54">
        <f t="shared" si="8"/>
        <v>155689.70866</v>
      </c>
      <c r="J31" s="39">
        <f>H31*20.601+25449.47*4.578+29*0.2</f>
        <v>151772.08516000002</v>
      </c>
      <c r="K31" s="43">
        <f>H31*2.289</f>
        <v>3917.6235000000001</v>
      </c>
      <c r="L31" s="56">
        <f>E31+I31</f>
        <v>317968.07266000001</v>
      </c>
      <c r="M31" s="50">
        <v>27726.79</v>
      </c>
    </row>
    <row r="32" spans="1:13" ht="23.25" customHeight="1">
      <c r="A32" s="64" t="s">
        <v>52</v>
      </c>
      <c r="B32" s="64"/>
      <c r="C32" s="64"/>
      <c r="D32" s="64"/>
      <c r="E32" s="64"/>
      <c r="F32" s="64"/>
      <c r="G32" s="64"/>
      <c r="H32" s="64"/>
      <c r="I32" s="64"/>
      <c r="J32" s="64"/>
      <c r="K32" s="64"/>
      <c r="L32" s="64"/>
      <c r="M32" s="64"/>
    </row>
  </sheetData>
  <mergeCells count="8">
    <mergeCell ref="M4:M5"/>
    <mergeCell ref="A1:M2"/>
    <mergeCell ref="A3:M3"/>
    <mergeCell ref="A32:M32"/>
    <mergeCell ref="A4:A5"/>
    <mergeCell ref="B4:G4"/>
    <mergeCell ref="H4:K4"/>
    <mergeCell ref="L4:L5"/>
  </mergeCells>
  <phoneticPr fontId="23" type="noConversion"/>
  <pageMargins left="0.31496062992125984" right="0.31496062992125984" top="0.55118110236220474" bottom="0.35433070866141736" header="0.31496062992125984" footer="0.11811023622047245"/>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审核表</vt:lpstr>
      <vt:lpstr>分配表含总和</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xb21cn</cp:lastModifiedBy>
  <cp:revision>1</cp:revision>
  <cp:lastPrinted>2023-02-02T02:17:08Z</cp:lastPrinted>
  <dcterms:created xsi:type="dcterms:W3CDTF">2017-12-07T08:00:27Z</dcterms:created>
  <dcterms:modified xsi:type="dcterms:W3CDTF">2023-02-02T03:22:19Z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